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60" windowWidth="15195" windowHeight="9720" activeTab="0"/>
  </bookViews>
  <sheets>
    <sheet name="MASTER" sheetId="1" r:id="rId1"/>
    <sheet name="LEH 1-8" sheetId="2" r:id="rId2"/>
    <sheet name="WFMI 12-15" sheetId="3" r:id="rId3"/>
    <sheet name="GRMN 12-15" sheetId="4" r:id="rId4"/>
    <sheet name="HRS 12-15" sheetId="5" r:id="rId5"/>
    <sheet name="FAST 12-13" sheetId="6" r:id="rId6"/>
    <sheet name="USNA 12-14" sheetId="7" r:id="rId7"/>
  </sheets>
  <definedNames/>
  <calcPr fullCalcOnLoad="1"/>
</workbook>
</file>

<file path=xl/comments1.xml><?xml version="1.0" encoding="utf-8"?>
<comments xmlns="http://schemas.openxmlformats.org/spreadsheetml/2006/main">
  <authors>
    <author>Christopher Berte'</author>
    <author>Christopher S Berte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  This directly relates to Cell "B31: Trade Risk".  Adjust this to find "dollar amount" you are willing to lose per contract.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  <comment ref="B30" authorId="1">
      <text>
        <r>
          <rPr>
            <b/>
            <sz val="8"/>
            <rFont val="Tahoma"/>
            <family val="0"/>
          </rPr>
          <t>Dollar Amount you are willing to lose per contract.  Edit cell B28 "Stop Loss %" to adjust.</t>
        </r>
      </text>
    </comment>
    <comment ref="A1" authorId="1">
      <text>
        <r>
          <rPr>
            <b/>
            <sz val="10"/>
            <rFont val="Tahoma"/>
            <family val="2"/>
          </rPr>
          <t>Created by
Christopher S Berte'
12/13/05</t>
        </r>
        <r>
          <rPr>
            <sz val="10"/>
            <rFont val="Tahoma"/>
            <family val="2"/>
          </rPr>
          <t xml:space="preserve">
</t>
        </r>
      </text>
    </comment>
    <comment ref="H2" authorId="1">
      <text>
        <r>
          <rPr>
            <b/>
            <sz val="8"/>
            <rFont val="Tahoma"/>
            <family val="0"/>
          </rPr>
          <t>This shows you what Delta to look for when selecting an option based on your Time Stop.</t>
        </r>
      </text>
    </comment>
    <comment ref="B6" authorId="1">
      <text>
        <r>
          <rPr>
            <b/>
            <sz val="8"/>
            <rFont val="Tahoma"/>
            <family val="0"/>
          </rPr>
          <t>To calculate, determine "how long" it will take the underlying stock to reach your price target.  This is your "time Stop".</t>
        </r>
      </text>
    </comment>
    <comment ref="B5" authorId="1">
      <text>
        <r>
          <rPr>
            <b/>
            <sz val="8"/>
            <rFont val="Tahoma"/>
            <family val="0"/>
          </rPr>
          <t>Calculate "time stop" first, then double it to determine what expiration month to choose.</t>
        </r>
      </text>
    </comment>
    <comment ref="H7" authorId="1">
      <text>
        <r>
          <rPr>
            <b/>
            <sz val="8"/>
            <rFont val="Tahoma"/>
            <family val="0"/>
          </rPr>
          <t>This shows you the "acceptable" spread between "Bid and Ask" price on an option.  Anything greater than these should be considered carefully.</t>
        </r>
      </text>
    </comment>
  </commentList>
</comments>
</file>

<file path=xl/comments2.xml><?xml version="1.0" encoding="utf-8"?>
<comments xmlns="http://schemas.openxmlformats.org/spreadsheetml/2006/main">
  <authors>
    <author>Christopher Berte'</author>
    <author>Christopher S Berte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  This directly relates to Cell "B31: Trade Risk".  Adjust this to find "dollar amount" you are willing to lose per contract.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  <comment ref="B30" authorId="1">
      <text>
        <r>
          <rPr>
            <b/>
            <sz val="8"/>
            <rFont val="Tahoma"/>
            <family val="0"/>
          </rPr>
          <t>Dollar Amount you are willing to lose per contract.  Edit cell B28 "Stop Loss %" to adjust.</t>
        </r>
      </text>
    </comment>
    <comment ref="A1" authorId="1">
      <text>
        <r>
          <rPr>
            <b/>
            <sz val="10"/>
            <rFont val="Tahoma"/>
            <family val="2"/>
          </rPr>
          <t>Created by
Christopher S Berte'
12/13/05</t>
        </r>
        <r>
          <rPr>
            <sz val="10"/>
            <rFont val="Tahoma"/>
            <family val="2"/>
          </rPr>
          <t xml:space="preserve">
</t>
        </r>
      </text>
    </comment>
    <comment ref="H2" authorId="1">
      <text>
        <r>
          <rPr>
            <b/>
            <sz val="8"/>
            <rFont val="Tahoma"/>
            <family val="0"/>
          </rPr>
          <t>This shows you what Delta to look for when selecting an option based on your Time Stop.</t>
        </r>
      </text>
    </comment>
    <comment ref="B6" authorId="1">
      <text>
        <r>
          <rPr>
            <b/>
            <sz val="8"/>
            <rFont val="Tahoma"/>
            <family val="0"/>
          </rPr>
          <t>To calculate, determine "how long" it will take the underlying stock to reach your price target.  This is your "time Stop".</t>
        </r>
      </text>
    </comment>
    <comment ref="B5" authorId="1">
      <text>
        <r>
          <rPr>
            <b/>
            <sz val="8"/>
            <rFont val="Tahoma"/>
            <family val="0"/>
          </rPr>
          <t>Calculate "time stop" first, then double it to determine what expiration month to choose.</t>
        </r>
      </text>
    </comment>
    <comment ref="H7" authorId="1">
      <text>
        <r>
          <rPr>
            <b/>
            <sz val="8"/>
            <rFont val="Tahoma"/>
            <family val="0"/>
          </rPr>
          <t>This shows you the "acceptable" spread between "Bid and Ask" price on an option.  Anything greater than these should be considered carefully.</t>
        </r>
      </text>
    </comment>
  </commentList>
</comments>
</file>

<file path=xl/comments3.xml><?xml version="1.0" encoding="utf-8"?>
<comments xmlns="http://schemas.openxmlformats.org/spreadsheetml/2006/main">
  <authors>
    <author>Christopher Berte'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</commentList>
</comments>
</file>

<file path=xl/comments4.xml><?xml version="1.0" encoding="utf-8"?>
<comments xmlns="http://schemas.openxmlformats.org/spreadsheetml/2006/main">
  <authors>
    <author>Christopher Berte'</author>
    <author>Christopher S Berte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  This directly relates to Cell "B31: Trade Risk".  Adjust this to find "dollar amount" you are willing to lose per contract.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  <comment ref="B30" authorId="1">
      <text>
        <r>
          <rPr>
            <b/>
            <sz val="8"/>
            <rFont val="Tahoma"/>
            <family val="0"/>
          </rPr>
          <t>Dollar Amount you are willing to lose per contract.  Edit cell B28 "Stop Loss %" to adjust.</t>
        </r>
      </text>
    </comment>
    <comment ref="A1" authorId="1">
      <text>
        <r>
          <rPr>
            <b/>
            <sz val="10"/>
            <rFont val="Tahoma"/>
            <family val="2"/>
          </rPr>
          <t>Created by
Christopher S Berte'
12/13/05</t>
        </r>
        <r>
          <rPr>
            <sz val="10"/>
            <rFont val="Tahoma"/>
            <family val="2"/>
          </rPr>
          <t xml:space="preserve">
</t>
        </r>
      </text>
    </comment>
    <comment ref="H2" authorId="1">
      <text>
        <r>
          <rPr>
            <b/>
            <sz val="8"/>
            <rFont val="Tahoma"/>
            <family val="0"/>
          </rPr>
          <t>This shows you what Delta to look for when selecting an option based on your Time Stop.</t>
        </r>
      </text>
    </comment>
    <comment ref="B6" authorId="1">
      <text>
        <r>
          <rPr>
            <b/>
            <sz val="8"/>
            <rFont val="Tahoma"/>
            <family val="0"/>
          </rPr>
          <t>To calculate, determine "how long" it will take the underlying stock to reach your price target.  This is your "time Stop".</t>
        </r>
      </text>
    </comment>
    <comment ref="B5" authorId="1">
      <text>
        <r>
          <rPr>
            <b/>
            <sz val="8"/>
            <rFont val="Tahoma"/>
            <family val="0"/>
          </rPr>
          <t>Calculate "time stop" first, then double it to determine what expiration month to choose.</t>
        </r>
      </text>
    </comment>
  </commentList>
</comments>
</file>

<file path=xl/comments5.xml><?xml version="1.0" encoding="utf-8"?>
<comments xmlns="http://schemas.openxmlformats.org/spreadsheetml/2006/main">
  <authors>
    <author>Christopher Berte'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</commentList>
</comments>
</file>

<file path=xl/comments6.xml><?xml version="1.0" encoding="utf-8"?>
<comments xmlns="http://schemas.openxmlformats.org/spreadsheetml/2006/main">
  <authors>
    <author>Christopher Berte'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</commentList>
</comments>
</file>

<file path=xl/comments7.xml><?xml version="1.0" encoding="utf-8"?>
<comments xmlns="http://schemas.openxmlformats.org/spreadsheetml/2006/main">
  <authors>
    <author>Christopher Berte'</author>
  </authors>
  <commentList>
    <comment ref="B7" authorId="0">
      <text>
        <r>
          <rPr>
            <b/>
            <sz val="8"/>
            <rFont val="Tahoma"/>
            <family val="0"/>
          </rPr>
          <t>Do NOT input value...input Low, Medium or High</t>
        </r>
      </text>
    </comment>
    <comment ref="B9" authorId="0">
      <text>
        <r>
          <rPr>
            <b/>
            <sz val="8"/>
            <rFont val="Tahoma"/>
            <family val="0"/>
          </rPr>
          <t>Typically 3% below current support/resistance.  This is a mental stop.</t>
        </r>
      </text>
    </comment>
    <comment ref="B10" authorId="0">
      <text>
        <r>
          <rPr>
            <b/>
            <sz val="8"/>
            <rFont val="Tahoma"/>
            <family val="0"/>
          </rPr>
          <t>Based on your Technical Analysis</t>
        </r>
      </text>
    </comment>
    <comment ref="B28" authorId="0">
      <text>
        <r>
          <rPr>
            <b/>
            <sz val="8"/>
            <rFont val="Tahoma"/>
            <family val="0"/>
          </rPr>
          <t>"Seat Belt" stop…how much are you willing to lose on this trade?</t>
        </r>
      </text>
    </comment>
    <comment ref="D20" authorId="0">
      <text>
        <r>
          <rPr>
            <b/>
            <sz val="8"/>
            <rFont val="Tahoma"/>
            <family val="0"/>
          </rPr>
          <t xml:space="preserve">Pick the column # for the Strike Price you want.  Default is Column #3
</t>
        </r>
      </text>
    </comment>
  </commentList>
</comments>
</file>

<file path=xl/sharedStrings.xml><?xml version="1.0" encoding="utf-8"?>
<sst xmlns="http://schemas.openxmlformats.org/spreadsheetml/2006/main" count="391" uniqueCount="70">
  <si>
    <t>Symbol:</t>
  </si>
  <si>
    <t>Current Stock Price:</t>
  </si>
  <si>
    <t>Next Earnings Date:</t>
  </si>
  <si>
    <t>Stock Stop Loss Price:</t>
  </si>
  <si>
    <t>Target Price:</t>
  </si>
  <si>
    <t>Time Stop(date):</t>
  </si>
  <si>
    <t>Expiration Month:</t>
  </si>
  <si>
    <t>Implied Volatility:</t>
  </si>
  <si>
    <t>Option Premium(Ask):</t>
  </si>
  <si>
    <t>Theoretical Opt Price:</t>
  </si>
  <si>
    <r>
      <t xml:space="preserve">Theoretical Opt </t>
    </r>
    <r>
      <rPr>
        <b/>
        <sz val="10"/>
        <rFont val="Arial"/>
        <family val="2"/>
      </rPr>
      <t>RISK:</t>
    </r>
  </si>
  <si>
    <r>
      <t xml:space="preserve">Theoretical Opt </t>
    </r>
    <r>
      <rPr>
        <b/>
        <sz val="10"/>
        <rFont val="Arial"/>
        <family val="2"/>
      </rPr>
      <t>REWARD:</t>
    </r>
  </si>
  <si>
    <t>Risk/Reward Ratio:</t>
  </si>
  <si>
    <t>Account Size:</t>
  </si>
  <si>
    <t>% Portfolio Risk:</t>
  </si>
  <si>
    <t>$ Portfolio Risk:</t>
  </si>
  <si>
    <t># Contracts:</t>
  </si>
  <si>
    <t>Potential Profit:</t>
  </si>
  <si>
    <t>Initial Investment:</t>
  </si>
  <si>
    <t>Targeted Cash Out</t>
  </si>
  <si>
    <t>ROR:</t>
  </si>
  <si>
    <t>Stop Loss %:</t>
  </si>
  <si>
    <t>6 Weeks to 3 Months:</t>
  </si>
  <si>
    <t>6 Weeks or less:</t>
  </si>
  <si>
    <t>3 Months to 6 Months:</t>
  </si>
  <si>
    <t>6 Months to 1 Year:</t>
  </si>
  <si>
    <t>&lt; .80</t>
  </si>
  <si>
    <t>&lt; .60</t>
  </si>
  <si>
    <t>&lt; .50</t>
  </si>
  <si>
    <t>&lt; .40</t>
  </si>
  <si>
    <t>If you time stop is:</t>
  </si>
  <si>
    <t>Delta</t>
  </si>
  <si>
    <t>Less Than $2</t>
  </si>
  <si>
    <t>Between $2 - $5</t>
  </si>
  <si>
    <t>Between $5 - $10</t>
  </si>
  <si>
    <t>Between $10 - $20</t>
  </si>
  <si>
    <t>Over $20</t>
  </si>
  <si>
    <t>Max Sprd</t>
  </si>
  <si>
    <t>If Option Price is</t>
  </si>
  <si>
    <t>Input Fields in this color using your own research and data</t>
  </si>
  <si>
    <t>Input fields in this color using data from OptionsXpress</t>
  </si>
  <si>
    <t>Trade Risk(per contract):</t>
  </si>
  <si>
    <t>Option Calculator</t>
  </si>
  <si>
    <t>Strike Price:</t>
  </si>
  <si>
    <t>&lt;- **Input Theo Value from OX here(use low volatility, cut days to expiration by 1/2)</t>
  </si>
  <si>
    <t>&lt;- **Input Theo Value(using projected move) from OX here</t>
  </si>
  <si>
    <t>MONEY MANAGEMENT</t>
  </si>
  <si>
    <t>#1</t>
  </si>
  <si>
    <t>#2</t>
  </si>
  <si>
    <t>#3</t>
  </si>
  <si>
    <t>Choose column of desired Strike Price:</t>
  </si>
  <si>
    <t>**Theo Price Pre-Move</t>
  </si>
  <si>
    <t>**Theo Price Post-Move</t>
  </si>
  <si>
    <t>WFMI</t>
  </si>
  <si>
    <t>Feb</t>
  </si>
  <si>
    <t>GRMN</t>
  </si>
  <si>
    <t>low</t>
  </si>
  <si>
    <t>Apr</t>
  </si>
  <si>
    <t>mid</t>
  </si>
  <si>
    <t>HRS</t>
  </si>
  <si>
    <t>May</t>
  </si>
  <si>
    <t>FAST</t>
  </si>
  <si>
    <t>High</t>
  </si>
  <si>
    <t>USNA</t>
  </si>
  <si>
    <t>Mid</t>
  </si>
  <si>
    <t>LEH</t>
  </si>
  <si>
    <t>mid-low</t>
  </si>
  <si>
    <t>July</t>
  </si>
  <si>
    <t>CAT</t>
  </si>
  <si>
    <t>may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</si>
</sst>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_);[Red]\(#,##0.0\)"/>
    <numFmt numFmtId="166" formatCode="&quot;$&quot;#,##0.00"/>
    <numFmt numFmtId="167" formatCode="[$-409]dddd\,\ mmmm\ dd\,\ yyyy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9"/>
      <name val="Arial"/>
      <family val="0"/>
    </font>
    <font>
      <b/>
      <i/>
      <sz val="10"/>
      <color indexed="1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9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44" fontId="0" fillId="4" borderId="1" xfId="0" applyNumberFormat="1" applyFill="1" applyBorder="1" applyAlignment="1" applyProtection="1">
      <alignment horizontal="center"/>
      <protection locked="0"/>
    </xf>
    <xf numFmtId="44" fontId="0" fillId="3" borderId="1" xfId="0" applyNumberFormat="1" applyFill="1" applyBorder="1" applyAlignment="1" applyProtection="1">
      <alignment horizontal="center"/>
      <protection locked="0"/>
    </xf>
    <xf numFmtId="9" fontId="0" fillId="3" borderId="1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Alignment="1" applyProtection="1">
      <alignment horizontal="center"/>
      <protection locked="0"/>
    </xf>
    <xf numFmtId="44" fontId="0" fillId="4" borderId="2" xfId="0" applyNumberFormat="1" applyFill="1" applyBorder="1" applyAlignment="1" applyProtection="1">
      <alignment horizontal="center"/>
      <protection locked="0"/>
    </xf>
    <xf numFmtId="44" fontId="0" fillId="3" borderId="3" xfId="0" applyNumberFormat="1" applyFill="1" applyBorder="1" applyAlignment="1" applyProtection="1">
      <alignment horizontal="center"/>
      <protection locked="0"/>
    </xf>
    <xf numFmtId="44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4" fontId="0" fillId="4" borderId="4" xfId="0" applyNumberFormat="1" applyFill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9" fillId="0" borderId="5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6" xfId="0" applyFont="1" applyBorder="1" applyAlignment="1">
      <alignment horizontal="right"/>
    </xf>
    <xf numFmtId="44" fontId="9" fillId="4" borderId="7" xfId="0" applyNumberFormat="1" applyFont="1" applyFill="1" applyBorder="1" applyAlignment="1" applyProtection="1">
      <alignment horizontal="center"/>
      <protection hidden="1" locked="0"/>
    </xf>
    <xf numFmtId="44" fontId="9" fillId="4" borderId="8" xfId="0" applyNumberFormat="1" applyFont="1" applyFill="1" applyBorder="1" applyAlignment="1" applyProtection="1">
      <alignment horizontal="center"/>
      <protection hidden="1" locked="0"/>
    </xf>
    <xf numFmtId="44" fontId="11" fillId="4" borderId="9" xfId="0" applyNumberFormat="1" applyFont="1" applyFill="1" applyBorder="1" applyAlignment="1" applyProtection="1">
      <alignment horizontal="center"/>
      <protection locked="0"/>
    </xf>
    <xf numFmtId="44" fontId="11" fillId="4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right"/>
    </xf>
    <xf numFmtId="0" fontId="0" fillId="0" borderId="13" xfId="0" applyBorder="1" applyAlignment="1">
      <alignment horizontal="right"/>
    </xf>
    <xf numFmtId="37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44" fontId="0" fillId="3" borderId="2" xfId="0" applyNumberFormat="1" applyFill="1" applyBorder="1" applyAlignment="1" applyProtection="1">
      <alignment horizontal="center"/>
      <protection locked="0"/>
    </xf>
    <xf numFmtId="4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42" fontId="0" fillId="0" borderId="3" xfId="0" applyNumberFormat="1" applyBorder="1" applyAlignment="1">
      <alignment horizontal="left"/>
    </xf>
    <xf numFmtId="42" fontId="0" fillId="0" borderId="17" xfId="0" applyNumberForma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0" fontId="0" fillId="3" borderId="3" xfId="0" applyFill="1" applyBorder="1" applyAlignment="1">
      <alignment/>
    </xf>
    <xf numFmtId="0" fontId="4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3" borderId="17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tabSelected="1" workbookViewId="0" topLeftCell="A1">
      <selection activeCell="G23" sqref="E22:G23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68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38743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69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38403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 t="s">
        <v>58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60.45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57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65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50</v>
      </c>
      <c r="C12" s="20">
        <v>55</v>
      </c>
      <c r="D12" s="20">
        <v>60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11.6</v>
      </c>
      <c r="C13" s="19">
        <v>7.6</v>
      </c>
      <c r="D13" s="19">
        <v>4.2</v>
      </c>
    </row>
    <row r="14" spans="1:4" ht="13.5" thickBot="1">
      <c r="A14" s="1" t="s">
        <v>9</v>
      </c>
      <c r="B14" s="23">
        <v>11.61</v>
      </c>
      <c r="C14" s="23">
        <v>7.62</v>
      </c>
      <c r="D14" s="23">
        <v>4.49</v>
      </c>
    </row>
    <row r="15" spans="1:5" ht="13.5" thickTop="1">
      <c r="A15" s="25" t="s">
        <v>51</v>
      </c>
      <c r="B15" s="28">
        <v>10.9</v>
      </c>
      <c r="C15" s="28">
        <v>6.3</v>
      </c>
      <c r="D15" s="29">
        <v>2.7</v>
      </c>
      <c r="E15" s="26" t="s">
        <v>44</v>
      </c>
    </row>
    <row r="16" spans="1:5" ht="13.5" thickBot="1">
      <c r="A16" s="27" t="s">
        <v>52</v>
      </c>
      <c r="B16" s="30">
        <v>15.5</v>
      </c>
      <c r="C16" s="30">
        <v>10.6</v>
      </c>
      <c r="D16" s="31">
        <v>6</v>
      </c>
      <c r="E16" s="24" t="s">
        <v>45</v>
      </c>
    </row>
    <row r="17" spans="1:4" ht="13.5" thickTop="1">
      <c r="A17" s="1" t="s">
        <v>10</v>
      </c>
      <c r="B17" s="11">
        <f>B13-B15</f>
        <v>0.6999999999999993</v>
      </c>
      <c r="C17" s="11">
        <f>C13-C15</f>
        <v>1.2999999999999998</v>
      </c>
      <c r="D17" s="11">
        <f>D13-D15</f>
        <v>1.5</v>
      </c>
    </row>
    <row r="18" spans="1:4" ht="13.5" thickBot="1">
      <c r="A18" s="2" t="s">
        <v>11</v>
      </c>
      <c r="B18" s="21">
        <f>B16-B13</f>
        <v>3.9000000000000004</v>
      </c>
      <c r="C18" s="21">
        <f>C16-C13</f>
        <v>3</v>
      </c>
      <c r="D18" s="21">
        <f>D16-D13</f>
        <v>1.7999999999999998</v>
      </c>
    </row>
    <row r="19" spans="1:4" ht="13.5" thickBot="1">
      <c r="A19" s="3" t="s">
        <v>12</v>
      </c>
      <c r="B19" s="22">
        <f>IF(B12="","",(B18/B17))</f>
        <v>5.571428571428577</v>
      </c>
      <c r="C19" s="22">
        <f>IF(C12="","",(C18/C17))</f>
        <v>2.307692307692308</v>
      </c>
      <c r="D19" s="22">
        <f>IF(D12="","",(D18/D17))</f>
        <v>1.2</v>
      </c>
    </row>
    <row r="20" spans="2:4" ht="12.75">
      <c r="B20" s="47"/>
      <c r="C20" s="48" t="s">
        <v>50</v>
      </c>
      <c r="D20" s="53">
        <v>1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90000</v>
      </c>
      <c r="C26" s="33"/>
      <c r="D26" s="34" t="s">
        <v>18</v>
      </c>
      <c r="E26" s="45">
        <f>IF(D20="","",IF(D20=1,((B31*B13)*100),IF(D20=2,((B31*C13)*100),((B31*D13)*100))))</f>
        <v>3479.9999999999995</v>
      </c>
      <c r="F26" s="35"/>
      <c r="H26" s="44"/>
    </row>
    <row r="27" spans="1:6" ht="12.75">
      <c r="A27" s="32" t="s">
        <v>14</v>
      </c>
      <c r="B27" s="17">
        <v>0.02</v>
      </c>
      <c r="C27" s="33"/>
      <c r="D27" s="7" t="s">
        <v>19</v>
      </c>
      <c r="E27" s="46">
        <f>IF(D20="","",IF(D20=1,((B31*B16)*100),IF(D20=2,((B31*C16)*100),((B31*D16)*100))))</f>
        <v>4650</v>
      </c>
      <c r="F27" s="35"/>
    </row>
    <row r="28" spans="1:6" ht="12.75">
      <c r="A28" s="32" t="s">
        <v>21</v>
      </c>
      <c r="B28" s="17">
        <v>0.5</v>
      </c>
      <c r="C28" s="33"/>
      <c r="D28" s="9" t="s">
        <v>17</v>
      </c>
      <c r="E28" s="6">
        <f>IF(D20="","",E27-E26)</f>
        <v>1170.0000000000005</v>
      </c>
      <c r="F28" s="35"/>
    </row>
    <row r="29" spans="1:11" ht="12.75">
      <c r="A29" s="32" t="s">
        <v>15</v>
      </c>
      <c r="B29" s="43">
        <f>B26*B27</f>
        <v>1800</v>
      </c>
      <c r="C29" s="33"/>
      <c r="D29" s="9" t="s">
        <v>20</v>
      </c>
      <c r="E29" s="8">
        <f>IF(D20="","",E28/E26)</f>
        <v>0.3362068965517243</v>
      </c>
      <c r="F29" s="35"/>
      <c r="K29" s="4"/>
    </row>
    <row r="30" spans="1:6" ht="12.75">
      <c r="A30" s="36" t="s">
        <v>41</v>
      </c>
      <c r="B30" s="6">
        <f>IF(D20=1,(B13*B28),IF(D20=2,(C13*B28),(D13*B28)))</f>
        <v>5.8</v>
      </c>
      <c r="C30" s="33"/>
      <c r="F30" s="35"/>
    </row>
    <row r="31" spans="1:6" ht="13.5" thickBot="1">
      <c r="A31" s="37" t="s">
        <v>16</v>
      </c>
      <c r="B31" s="38">
        <f>IF(D20="","",ROUND(B29/(B30*100),0))</f>
        <v>3</v>
      </c>
      <c r="C31" s="39"/>
      <c r="D31" s="39"/>
      <c r="E31" s="40"/>
      <c r="F31" s="41"/>
    </row>
    <row r="32" ht="13.5" thickTop="1">
      <c r="B32"/>
    </row>
  </sheetData>
  <sheetProtection password="C528" sheet="1" objects="1" scenarios="1"/>
  <mergeCells count="13">
    <mergeCell ref="A25:F25"/>
    <mergeCell ref="F11:G11"/>
    <mergeCell ref="F3:G3"/>
    <mergeCell ref="F4:G4"/>
    <mergeCell ref="F5:G5"/>
    <mergeCell ref="F6:G6"/>
    <mergeCell ref="F12:G12"/>
    <mergeCell ref="A1:I1"/>
    <mergeCell ref="F8:G8"/>
    <mergeCell ref="F9:G9"/>
    <mergeCell ref="F10:G10"/>
    <mergeCell ref="F7:G7"/>
    <mergeCell ref="F2:G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J12" sqref="J12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65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38790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67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38798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 t="s">
        <v>66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130.24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123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150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125</v>
      </c>
      <c r="C12" s="20">
        <v>130</v>
      </c>
      <c r="D12" s="20">
        <v>135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13.3</v>
      </c>
      <c r="C13" s="19">
        <v>10.2</v>
      </c>
      <c r="D13" s="19">
        <v>7.6</v>
      </c>
    </row>
    <row r="14" spans="1:4" ht="13.5" thickBot="1">
      <c r="A14" s="1" t="s">
        <v>9</v>
      </c>
      <c r="B14" s="23">
        <v>12.11</v>
      </c>
      <c r="C14" s="23">
        <v>9.08</v>
      </c>
      <c r="D14" s="23">
        <v>6.87</v>
      </c>
    </row>
    <row r="15" spans="1:5" ht="13.5" thickTop="1">
      <c r="A15" s="25" t="s">
        <v>51</v>
      </c>
      <c r="B15" s="28">
        <v>8.8</v>
      </c>
      <c r="C15" s="28">
        <v>5.7</v>
      </c>
      <c r="D15" s="29">
        <v>3.4</v>
      </c>
      <c r="E15" s="26" t="s">
        <v>44</v>
      </c>
    </row>
    <row r="16" spans="1:5" ht="13.5" thickBot="1">
      <c r="A16" s="27" t="s">
        <v>52</v>
      </c>
      <c r="B16" s="30">
        <v>26.7</v>
      </c>
      <c r="C16" s="30">
        <v>22</v>
      </c>
      <c r="D16" s="31">
        <v>17.4</v>
      </c>
      <c r="E16" s="24" t="s">
        <v>45</v>
      </c>
    </row>
    <row r="17" spans="1:4" ht="13.5" thickTop="1">
      <c r="A17" s="1" t="s">
        <v>10</v>
      </c>
      <c r="B17" s="11">
        <f>B13-B15</f>
        <v>4.5</v>
      </c>
      <c r="C17" s="11">
        <f>C13-C15</f>
        <v>4.499999999999999</v>
      </c>
      <c r="D17" s="11">
        <f>D13-D15</f>
        <v>4.199999999999999</v>
      </c>
    </row>
    <row r="18" spans="1:4" ht="13.5" thickBot="1">
      <c r="A18" s="2" t="s">
        <v>11</v>
      </c>
      <c r="B18" s="21">
        <f>B16-B13</f>
        <v>13.399999999999999</v>
      </c>
      <c r="C18" s="21">
        <f>C16-C13</f>
        <v>11.8</v>
      </c>
      <c r="D18" s="21">
        <f>D16-D13</f>
        <v>9.799999999999999</v>
      </c>
    </row>
    <row r="19" spans="1:4" ht="13.5" thickBot="1">
      <c r="A19" s="3" t="s">
        <v>12</v>
      </c>
      <c r="B19" s="22">
        <f>IF(B12="","",(B18/B17))</f>
        <v>2.9777777777777774</v>
      </c>
      <c r="C19" s="22">
        <f>IF(C12="","",(C18/C17))</f>
        <v>2.6222222222222227</v>
      </c>
      <c r="D19" s="22">
        <f>IF(D12="","",(D18/D17))</f>
        <v>2.3333333333333335</v>
      </c>
    </row>
    <row r="20" spans="2:4" ht="12.75">
      <c r="B20" s="47"/>
      <c r="C20" s="48" t="s">
        <v>50</v>
      </c>
      <c r="D20" s="53">
        <v>3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20000</v>
      </c>
      <c r="C26" s="33"/>
      <c r="D26" s="34" t="s">
        <v>18</v>
      </c>
      <c r="E26" s="45">
        <f>IF(D20="","",IF(D20=1,((B31*B13)*100),IF(D20=2,((B31*C13)*100),((B31*D13)*100))))</f>
        <v>3040</v>
      </c>
      <c r="F26" s="35"/>
      <c r="H26" s="44"/>
    </row>
    <row r="27" spans="1:6" ht="12.75">
      <c r="A27" s="32" t="s">
        <v>14</v>
      </c>
      <c r="B27" s="17">
        <v>0.04</v>
      </c>
      <c r="C27" s="33"/>
      <c r="D27" s="7" t="s">
        <v>19</v>
      </c>
      <c r="E27" s="46">
        <f>IF(D20="","",IF(D20=1,((B31*B16)*100),IF(D20=2,((B31*C16)*100),((B31*D16)*100))))</f>
        <v>6959.999999999999</v>
      </c>
      <c r="F27" s="35"/>
    </row>
    <row r="28" spans="1:6" ht="12.75">
      <c r="A28" s="32" t="s">
        <v>21</v>
      </c>
      <c r="B28" s="17">
        <v>0.3</v>
      </c>
      <c r="C28" s="33"/>
      <c r="D28" s="9" t="s">
        <v>17</v>
      </c>
      <c r="E28" s="6">
        <f>IF(D20="","",E27-E26)</f>
        <v>3919.999999999999</v>
      </c>
      <c r="F28" s="35"/>
    </row>
    <row r="29" spans="1:11" ht="12.75">
      <c r="A29" s="32" t="s">
        <v>15</v>
      </c>
      <c r="B29" s="43">
        <f>B26*B27</f>
        <v>800</v>
      </c>
      <c r="C29" s="33"/>
      <c r="D29" s="9" t="s">
        <v>20</v>
      </c>
      <c r="E29" s="8">
        <f>IF(D20="","",E28/E26)</f>
        <v>1.289473684210526</v>
      </c>
      <c r="F29" s="35"/>
      <c r="K29" s="4"/>
    </row>
    <row r="30" spans="1:6" ht="12.75">
      <c r="A30" s="36" t="s">
        <v>41</v>
      </c>
      <c r="B30" s="6">
        <f>IF(D20=1,(B13*B28),IF(D20=2,(C13*B28),(D13*B28)))</f>
        <v>2.28</v>
      </c>
      <c r="C30" s="33"/>
      <c r="F30" s="35"/>
    </row>
    <row r="31" spans="1:6" ht="13.5" thickBot="1">
      <c r="A31" s="37" t="s">
        <v>16</v>
      </c>
      <c r="B31" s="38">
        <f>IF(D20="","",ROUND(B29/(B30*100),0))</f>
        <v>4</v>
      </c>
      <c r="C31" s="39"/>
      <c r="D31" s="39"/>
      <c r="E31" s="40"/>
      <c r="F31" s="41"/>
    </row>
    <row r="32" ht="13.5" thickTop="1">
      <c r="B32"/>
    </row>
  </sheetData>
  <sheetProtection password="C528" sheet="1" objects="1" scenarios="1"/>
  <mergeCells count="13">
    <mergeCell ref="A1:I1"/>
    <mergeCell ref="F8:G8"/>
    <mergeCell ref="F9:G9"/>
    <mergeCell ref="F10:G10"/>
    <mergeCell ref="F7:G7"/>
    <mergeCell ref="F2:G2"/>
    <mergeCell ref="A25:F25"/>
    <mergeCell ref="F11:G11"/>
    <mergeCell ref="F3:G3"/>
    <mergeCell ref="F4:G4"/>
    <mergeCell ref="F5:G5"/>
    <mergeCell ref="F6:G6"/>
    <mergeCell ref="F12:G1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53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38756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54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38369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>
        <v>39.8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153.2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151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165.2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150</v>
      </c>
      <c r="C12" s="20">
        <v>145</v>
      </c>
      <c r="D12" s="20">
        <v>140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9.1</v>
      </c>
      <c r="C13" s="19">
        <v>12.2</v>
      </c>
      <c r="D13" s="19">
        <v>15.8</v>
      </c>
    </row>
    <row r="14" spans="1:4" ht="13.5" thickBot="1">
      <c r="A14" s="1" t="s">
        <v>9</v>
      </c>
      <c r="B14" s="23">
        <v>10.1</v>
      </c>
      <c r="C14" s="23">
        <v>13</v>
      </c>
      <c r="D14" s="23">
        <v>16.7</v>
      </c>
    </row>
    <row r="15" spans="1:5" ht="13.5" thickTop="1">
      <c r="A15" s="25" t="s">
        <v>51</v>
      </c>
      <c r="B15" s="28">
        <v>7.3</v>
      </c>
      <c r="C15" s="28">
        <v>10.6</v>
      </c>
      <c r="D15" s="29">
        <v>14.6</v>
      </c>
      <c r="E15" s="26" t="s">
        <v>44</v>
      </c>
    </row>
    <row r="16" spans="1:5" ht="13.5" thickBot="1">
      <c r="A16" s="27" t="s">
        <v>52</v>
      </c>
      <c r="B16" s="30">
        <v>15.9</v>
      </c>
      <c r="C16" s="30">
        <v>20.6</v>
      </c>
      <c r="D16" s="31">
        <v>25.5</v>
      </c>
      <c r="E16" s="24" t="s">
        <v>45</v>
      </c>
    </row>
    <row r="17" spans="1:4" ht="13.5" thickTop="1">
      <c r="A17" s="1" t="s">
        <v>10</v>
      </c>
      <c r="B17" s="11">
        <f>B13-B15</f>
        <v>1.7999999999999998</v>
      </c>
      <c r="C17" s="11">
        <f>C13-C15</f>
        <v>1.5999999999999996</v>
      </c>
      <c r="D17" s="11">
        <f>D13-D15</f>
        <v>1.200000000000001</v>
      </c>
    </row>
    <row r="18" spans="1:4" ht="13.5" thickBot="1">
      <c r="A18" s="2" t="s">
        <v>11</v>
      </c>
      <c r="B18" s="21">
        <f>B16-B13</f>
        <v>6.800000000000001</v>
      </c>
      <c r="C18" s="21">
        <f>C16-C13</f>
        <v>8.400000000000002</v>
      </c>
      <c r="D18" s="21">
        <f>D16-D13</f>
        <v>9.7</v>
      </c>
    </row>
    <row r="19" spans="1:4" ht="13.5" thickBot="1">
      <c r="A19" s="3" t="s">
        <v>12</v>
      </c>
      <c r="B19" s="22">
        <f>IF(B12="","",(B18/B17))</f>
        <v>3.7777777777777786</v>
      </c>
      <c r="C19" s="22">
        <f>IF(C12="","",(C18/C17))</f>
        <v>5.250000000000003</v>
      </c>
      <c r="D19" s="22">
        <f>IF(D12="","",(D18/D17))</f>
        <v>8.083333333333325</v>
      </c>
    </row>
    <row r="20" spans="2:4" ht="12.75">
      <c r="B20" s="47"/>
      <c r="C20" s="48" t="s">
        <v>50</v>
      </c>
      <c r="D20" s="53">
        <v>1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20000</v>
      </c>
      <c r="C26" s="33"/>
      <c r="D26" s="34" t="s">
        <v>18</v>
      </c>
      <c r="E26" s="45">
        <f>IF(D20=1,((B31*B13)*100),IF(D20=2,((B31*C13)*100),((B31*D13)*100)))</f>
        <v>3640</v>
      </c>
      <c r="F26" s="35"/>
      <c r="H26" s="44"/>
    </row>
    <row r="27" spans="1:6" ht="12.75">
      <c r="A27" s="32" t="s">
        <v>14</v>
      </c>
      <c r="B27" s="17">
        <v>0.05</v>
      </c>
      <c r="C27" s="33"/>
      <c r="D27" s="7" t="s">
        <v>19</v>
      </c>
      <c r="E27" s="46">
        <f>IF(D20=1,((B31*B16)*100),IF(D20=2,((B31*C16)*100),((B31*D16)*100)))</f>
        <v>6360</v>
      </c>
      <c r="F27" s="35"/>
    </row>
    <row r="28" spans="1:6" ht="12.75">
      <c r="A28" s="32" t="s">
        <v>21</v>
      </c>
      <c r="B28" s="17">
        <v>0.3</v>
      </c>
      <c r="C28" s="33"/>
      <c r="D28" s="9" t="s">
        <v>17</v>
      </c>
      <c r="E28" s="6">
        <f>E27-E26</f>
        <v>2720</v>
      </c>
      <c r="F28" s="35"/>
    </row>
    <row r="29" spans="1:11" ht="12.75">
      <c r="A29" s="32" t="s">
        <v>15</v>
      </c>
      <c r="B29" s="43">
        <f>B26*B27</f>
        <v>1000</v>
      </c>
      <c r="C29" s="33"/>
      <c r="D29" s="9" t="s">
        <v>20</v>
      </c>
      <c r="E29" s="8">
        <f>E28/E26</f>
        <v>0.7472527472527473</v>
      </c>
      <c r="F29" s="35"/>
      <c r="K29" s="4"/>
    </row>
    <row r="30" spans="1:6" ht="12.75">
      <c r="A30" s="36" t="s">
        <v>41</v>
      </c>
      <c r="B30" s="6">
        <f>IF(D20=1,(B13*B28),IF(D20=2,(C13*B28),(D13*B28)))</f>
        <v>2.73</v>
      </c>
      <c r="C30" s="33"/>
      <c r="F30" s="35"/>
    </row>
    <row r="31" spans="1:6" ht="13.5" thickBot="1">
      <c r="A31" s="37" t="s">
        <v>16</v>
      </c>
      <c r="B31" s="38">
        <f>ROUND(B29/(B30*100),0)</f>
        <v>4</v>
      </c>
      <c r="C31" s="39"/>
      <c r="D31" s="39"/>
      <c r="E31" s="40"/>
      <c r="F31" s="41"/>
    </row>
    <row r="32" ht="13.5" thickTop="1">
      <c r="B32"/>
    </row>
  </sheetData>
  <sheetProtection/>
  <mergeCells count="13">
    <mergeCell ref="A1:I1"/>
    <mergeCell ref="F8:G8"/>
    <mergeCell ref="F9:G9"/>
    <mergeCell ref="F10:G10"/>
    <mergeCell ref="F7:G7"/>
    <mergeCell ref="F2:G2"/>
    <mergeCell ref="A25:F25"/>
    <mergeCell ref="F11:G11"/>
    <mergeCell ref="F3:G3"/>
    <mergeCell ref="F4:G4"/>
    <mergeCell ref="F5:G5"/>
    <mergeCell ref="F6:G6"/>
    <mergeCell ref="F12:G1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8" sqref="E8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55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38742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57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38762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 t="s">
        <v>56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63.49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60.5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78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55</v>
      </c>
      <c r="C12" s="20">
        <v>60</v>
      </c>
      <c r="D12" s="20">
        <v>65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11.3</v>
      </c>
      <c r="C13" s="19">
        <v>7.9</v>
      </c>
      <c r="D13" s="19">
        <v>5.2</v>
      </c>
    </row>
    <row r="14" spans="1:4" ht="13.5" thickBot="1">
      <c r="A14" s="1" t="s">
        <v>9</v>
      </c>
      <c r="B14" s="23">
        <v>10.9</v>
      </c>
      <c r="C14" s="23">
        <v>7.7</v>
      </c>
      <c r="D14" s="23">
        <v>5.1</v>
      </c>
    </row>
    <row r="15" spans="1:5" ht="13.5" thickTop="1">
      <c r="A15" s="25" t="s">
        <v>51</v>
      </c>
      <c r="B15" s="28">
        <v>9.3</v>
      </c>
      <c r="C15" s="28">
        <v>5.5</v>
      </c>
      <c r="D15" s="29">
        <v>2.8</v>
      </c>
      <c r="E15" s="26" t="s">
        <v>44</v>
      </c>
    </row>
    <row r="16" spans="1:5" ht="13.5" thickBot="1">
      <c r="A16" s="27" t="s">
        <v>52</v>
      </c>
      <c r="B16" s="30">
        <v>23.4</v>
      </c>
      <c r="C16" s="30">
        <v>18.5</v>
      </c>
      <c r="D16" s="31">
        <v>13.7</v>
      </c>
      <c r="E16" s="24" t="s">
        <v>45</v>
      </c>
    </row>
    <row r="17" spans="1:4" ht="13.5" thickTop="1">
      <c r="A17" s="1" t="s">
        <v>10</v>
      </c>
      <c r="B17" s="11">
        <f>B13-B15</f>
        <v>2</v>
      </c>
      <c r="C17" s="11">
        <f>C13-C15</f>
        <v>2.4000000000000004</v>
      </c>
      <c r="D17" s="11">
        <f>D13-D15</f>
        <v>2.4000000000000004</v>
      </c>
    </row>
    <row r="18" spans="1:4" ht="13.5" thickBot="1">
      <c r="A18" s="2" t="s">
        <v>11</v>
      </c>
      <c r="B18" s="21">
        <f>B16-B13</f>
        <v>12.099999999999998</v>
      </c>
      <c r="C18" s="21">
        <f>C16-C13</f>
        <v>10.6</v>
      </c>
      <c r="D18" s="21">
        <f>D16-D13</f>
        <v>8.5</v>
      </c>
    </row>
    <row r="19" spans="1:4" ht="13.5" thickBot="1">
      <c r="A19" s="3" t="s">
        <v>12</v>
      </c>
      <c r="B19" s="22">
        <f>IF(B12="","",(B18/B17))</f>
        <v>6.049999999999999</v>
      </c>
      <c r="C19" s="22">
        <f>IF(C12="","",(C18/C17))</f>
        <v>4.416666666666666</v>
      </c>
      <c r="D19" s="22">
        <f>IF(D12="","",(D18/D17))</f>
        <v>3.541666666666666</v>
      </c>
    </row>
    <row r="20" spans="2:4" ht="12.75">
      <c r="B20" s="47"/>
      <c r="C20" s="48" t="s">
        <v>50</v>
      </c>
      <c r="D20" s="53">
        <v>3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20000</v>
      </c>
      <c r="C26" s="33"/>
      <c r="D26" s="34" t="s">
        <v>18</v>
      </c>
      <c r="E26" s="45">
        <f>IF(D20="","",IF(D20=1,((B31*B13)*100),IF(D20=2,((B31*C13)*100),((B31*D13)*100))))</f>
        <v>2600</v>
      </c>
      <c r="F26" s="35"/>
      <c r="H26" s="44"/>
    </row>
    <row r="27" spans="1:6" ht="12.75">
      <c r="A27" s="32" t="s">
        <v>14</v>
      </c>
      <c r="B27" s="17">
        <v>0.04</v>
      </c>
      <c r="C27" s="33"/>
      <c r="D27" s="7" t="s">
        <v>19</v>
      </c>
      <c r="E27" s="46">
        <f>IF(D20="","",IF(D20=1,((B31*B16)*100),IF(D20=2,((B31*C16)*100),((B31*D16)*100))))</f>
        <v>6850</v>
      </c>
      <c r="F27" s="35"/>
    </row>
    <row r="28" spans="1:6" ht="12.75">
      <c r="A28" s="32" t="s">
        <v>21</v>
      </c>
      <c r="B28" s="17">
        <v>0.3</v>
      </c>
      <c r="C28" s="33"/>
      <c r="D28" s="9" t="s">
        <v>17</v>
      </c>
      <c r="E28" s="6">
        <f>IF(D20="","",E27-E26)</f>
        <v>4250</v>
      </c>
      <c r="F28" s="35"/>
    </row>
    <row r="29" spans="1:11" ht="12.75">
      <c r="A29" s="32" t="s">
        <v>15</v>
      </c>
      <c r="B29" s="43">
        <f>B26*B27</f>
        <v>800</v>
      </c>
      <c r="C29" s="33"/>
      <c r="D29" s="9" t="s">
        <v>20</v>
      </c>
      <c r="E29" s="8">
        <f>IF(D20="","",E28/E26)</f>
        <v>1.6346153846153846</v>
      </c>
      <c r="F29" s="35"/>
      <c r="K29" s="4"/>
    </row>
    <row r="30" spans="1:6" ht="12.75">
      <c r="A30" s="36" t="s">
        <v>41</v>
      </c>
      <c r="B30" s="6">
        <f>IF(D20=1,(B13*B28),IF(D20=2,(C13*B28),(D13*B28)))</f>
        <v>1.56</v>
      </c>
      <c r="C30" s="33"/>
      <c r="F30" s="35"/>
    </row>
    <row r="31" spans="1:6" ht="13.5" thickBot="1">
      <c r="A31" s="37" t="s">
        <v>16</v>
      </c>
      <c r="B31" s="38">
        <f>IF(D20="","",ROUND(B29/(B30*100),0))</f>
        <v>5</v>
      </c>
      <c r="C31" s="39"/>
      <c r="D31" s="39"/>
      <c r="E31" s="40"/>
      <c r="F31" s="41"/>
    </row>
    <row r="32" ht="13.5" thickTop="1">
      <c r="B32"/>
    </row>
  </sheetData>
  <sheetProtection/>
  <mergeCells count="13">
    <mergeCell ref="A1:I1"/>
    <mergeCell ref="F8:G8"/>
    <mergeCell ref="F9:G9"/>
    <mergeCell ref="F10:G10"/>
    <mergeCell ref="F7:G7"/>
    <mergeCell ref="F2:G2"/>
    <mergeCell ref="A25:F25"/>
    <mergeCell ref="F11:G11"/>
    <mergeCell ref="F3:G3"/>
    <mergeCell ref="F4:G4"/>
    <mergeCell ref="F5:G5"/>
    <mergeCell ref="F6:G6"/>
    <mergeCell ref="F12:G1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59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38405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60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38762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 t="s">
        <v>58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43.06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40.75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50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35</v>
      </c>
      <c r="C12" s="20">
        <v>40</v>
      </c>
      <c r="D12" s="20">
        <v>45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9.5</v>
      </c>
      <c r="C13" s="19">
        <v>5.9</v>
      </c>
      <c r="D13" s="19">
        <v>3</v>
      </c>
    </row>
    <row r="14" spans="1:4" ht="13.5" thickBot="1">
      <c r="A14" s="1" t="s">
        <v>9</v>
      </c>
      <c r="B14" s="23">
        <v>9.2</v>
      </c>
      <c r="C14" s="23">
        <v>5.6</v>
      </c>
      <c r="D14" s="23">
        <v>3.1</v>
      </c>
    </row>
    <row r="15" spans="1:5" ht="13.5" thickTop="1">
      <c r="A15" s="25" t="s">
        <v>51</v>
      </c>
      <c r="B15" s="28">
        <v>8.3</v>
      </c>
      <c r="C15" s="28">
        <v>3.9</v>
      </c>
      <c r="D15" s="29">
        <v>1.1</v>
      </c>
      <c r="E15" s="26" t="s">
        <v>44</v>
      </c>
    </row>
    <row r="16" spans="1:5" ht="13.5" thickBot="1">
      <c r="A16" s="27" t="s">
        <v>52</v>
      </c>
      <c r="B16" s="30">
        <v>15.2</v>
      </c>
      <c r="C16" s="30">
        <v>10.3</v>
      </c>
      <c r="D16" s="31">
        <v>5.6</v>
      </c>
      <c r="E16" s="24" t="s">
        <v>45</v>
      </c>
    </row>
    <row r="17" spans="1:4" ht="13.5" thickTop="1">
      <c r="A17" s="1" t="s">
        <v>10</v>
      </c>
      <c r="B17" s="11">
        <f>B13-B15</f>
        <v>1.1999999999999993</v>
      </c>
      <c r="C17" s="11">
        <f>C13-C15</f>
        <v>2.0000000000000004</v>
      </c>
      <c r="D17" s="11">
        <f>D13-D15</f>
        <v>1.9</v>
      </c>
    </row>
    <row r="18" spans="1:4" ht="13.5" thickBot="1">
      <c r="A18" s="2" t="s">
        <v>11</v>
      </c>
      <c r="B18" s="21">
        <f>B16-B13</f>
        <v>5.699999999999999</v>
      </c>
      <c r="C18" s="21">
        <f>C16-C13</f>
        <v>4.4</v>
      </c>
      <c r="D18" s="21">
        <f>D16-D13</f>
        <v>2.5999999999999996</v>
      </c>
    </row>
    <row r="19" spans="1:4" ht="13.5" thickBot="1">
      <c r="A19" s="3" t="s">
        <v>12</v>
      </c>
      <c r="B19" s="22">
        <f>IF(B12="","",(B18/B17))</f>
        <v>4.750000000000002</v>
      </c>
      <c r="C19" s="22">
        <f>IF(C12="","",(C18/C17))</f>
        <v>2.1999999999999997</v>
      </c>
      <c r="D19" s="22">
        <f>IF(D12="","",(D18/D17))</f>
        <v>1.3684210526315788</v>
      </c>
    </row>
    <row r="20" spans="2:4" ht="12.75">
      <c r="B20" s="47"/>
      <c r="C20" s="48" t="s">
        <v>50</v>
      </c>
      <c r="D20" s="53">
        <v>2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20000</v>
      </c>
      <c r="C26" s="33"/>
      <c r="D26" s="34" t="s">
        <v>18</v>
      </c>
      <c r="E26" s="45">
        <f>IF(D20="","",IF(D20=1,((B31*B13)*100),IF(D20=2,((B31*C13)*100),((B31*D13)*100))))</f>
        <v>2950</v>
      </c>
      <c r="F26" s="35"/>
      <c r="H26" s="44"/>
    </row>
    <row r="27" spans="1:6" ht="12.75">
      <c r="A27" s="32" t="s">
        <v>14</v>
      </c>
      <c r="B27" s="17">
        <v>0.04</v>
      </c>
      <c r="C27" s="33"/>
      <c r="D27" s="7" t="s">
        <v>19</v>
      </c>
      <c r="E27" s="46">
        <f>IF(D20="","",IF(D20=1,((B31*B16)*100),IF(D20=2,((B31*C16)*100),((B31*D16)*100))))</f>
        <v>5150</v>
      </c>
      <c r="F27" s="35"/>
    </row>
    <row r="28" spans="1:6" ht="12.75">
      <c r="A28" s="32" t="s">
        <v>21</v>
      </c>
      <c r="B28" s="17">
        <v>0.25</v>
      </c>
      <c r="C28" s="33"/>
      <c r="D28" s="9" t="s">
        <v>17</v>
      </c>
      <c r="E28" s="6">
        <f>IF(D20="","",E27-E26)</f>
        <v>2200</v>
      </c>
      <c r="F28" s="35"/>
    </row>
    <row r="29" spans="1:11" ht="12.75">
      <c r="A29" s="32" t="s">
        <v>15</v>
      </c>
      <c r="B29" s="43">
        <f>B26*B27</f>
        <v>800</v>
      </c>
      <c r="C29" s="33"/>
      <c r="D29" s="9" t="s">
        <v>20</v>
      </c>
      <c r="E29" s="8">
        <f>IF(D20="","",E28/E26)</f>
        <v>0.7457627118644068</v>
      </c>
      <c r="F29" s="35"/>
      <c r="K29" s="4"/>
    </row>
    <row r="30" spans="1:6" ht="12.75">
      <c r="A30" s="36" t="s">
        <v>41</v>
      </c>
      <c r="B30" s="6">
        <f>IF(D20=1,(B13*B28),IF(D20=2,(C13*B28),(D13*B28)))</f>
        <v>1.475</v>
      </c>
      <c r="C30" s="33"/>
      <c r="F30" s="35"/>
    </row>
    <row r="31" spans="1:6" ht="13.5" thickBot="1">
      <c r="A31" s="37" t="s">
        <v>16</v>
      </c>
      <c r="B31" s="38">
        <f>IF(D20="","",ROUND(B29/(B30*100),0))</f>
        <v>5</v>
      </c>
      <c r="C31" s="39"/>
      <c r="D31" s="39"/>
      <c r="E31" s="40"/>
      <c r="F31" s="41"/>
    </row>
    <row r="32" ht="13.5" thickTop="1">
      <c r="B32"/>
    </row>
  </sheetData>
  <sheetProtection/>
  <mergeCells count="13">
    <mergeCell ref="A1:I1"/>
    <mergeCell ref="F8:G8"/>
    <mergeCell ref="F9:G9"/>
    <mergeCell ref="F10:G10"/>
    <mergeCell ref="F7:G7"/>
    <mergeCell ref="F2:G2"/>
    <mergeCell ref="A25:F25"/>
    <mergeCell ref="F11:G11"/>
    <mergeCell ref="F3:G3"/>
    <mergeCell ref="F4:G4"/>
    <mergeCell ref="F5:G5"/>
    <mergeCell ref="F6:G6"/>
    <mergeCell ref="F12:G1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H11" sqref="H11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61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38728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54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38730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 t="s">
        <v>62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40.4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38.2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44.5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37.5</v>
      </c>
      <c r="C12" s="20">
        <v>42</v>
      </c>
      <c r="D12" s="20">
        <v>42.5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4.5</v>
      </c>
      <c r="C13" s="19">
        <v>2.7</v>
      </c>
      <c r="D13" s="19">
        <v>1.35</v>
      </c>
    </row>
    <row r="14" spans="1:4" ht="13.5" thickBot="1">
      <c r="A14" s="1" t="s">
        <v>9</v>
      </c>
      <c r="B14" s="23">
        <v>4.4</v>
      </c>
      <c r="C14" s="23">
        <v>2.8</v>
      </c>
      <c r="D14" s="23">
        <v>1.7</v>
      </c>
    </row>
    <row r="15" spans="1:5" ht="13.5" thickTop="1">
      <c r="A15" s="25" t="s">
        <v>51</v>
      </c>
      <c r="B15" s="28">
        <v>3.2</v>
      </c>
      <c r="C15" s="28">
        <v>1.4</v>
      </c>
      <c r="D15" s="29">
        <v>0.4</v>
      </c>
      <c r="E15" s="26" t="s">
        <v>44</v>
      </c>
    </row>
    <row r="16" spans="1:5" ht="13.5" thickBot="1">
      <c r="A16" s="27" t="s">
        <v>52</v>
      </c>
      <c r="B16" s="30">
        <v>7.6</v>
      </c>
      <c r="C16" s="30">
        <v>5.2</v>
      </c>
      <c r="D16" s="31">
        <v>2.9</v>
      </c>
      <c r="E16" s="24" t="s">
        <v>45</v>
      </c>
    </row>
    <row r="17" spans="1:4" ht="13.5" thickTop="1">
      <c r="A17" s="1" t="s">
        <v>10</v>
      </c>
      <c r="B17" s="11">
        <f>B13-B15</f>
        <v>1.2999999999999998</v>
      </c>
      <c r="C17" s="11">
        <f>C13-C15</f>
        <v>1.3000000000000003</v>
      </c>
      <c r="D17" s="11">
        <f>D13-D15</f>
        <v>0.9500000000000001</v>
      </c>
    </row>
    <row r="18" spans="1:4" ht="13.5" thickBot="1">
      <c r="A18" s="2" t="s">
        <v>11</v>
      </c>
      <c r="B18" s="21">
        <f>B16-B13</f>
        <v>3.0999999999999996</v>
      </c>
      <c r="C18" s="21">
        <f>C16-C13</f>
        <v>2.5</v>
      </c>
      <c r="D18" s="21">
        <f>D16-D13</f>
        <v>1.5499999999999998</v>
      </c>
    </row>
    <row r="19" spans="1:4" ht="13.5" thickBot="1">
      <c r="A19" s="3" t="s">
        <v>12</v>
      </c>
      <c r="B19" s="22">
        <f>IF(B12="","",(B18/B17))</f>
        <v>2.3846153846153846</v>
      </c>
      <c r="C19" s="22">
        <f>IF(C12="","",(C18/C17))</f>
        <v>1.9230769230769227</v>
      </c>
      <c r="D19" s="22">
        <f>IF(D12="","",(D18/D17))</f>
        <v>1.6315789473684208</v>
      </c>
    </row>
    <row r="20" spans="2:4" ht="12.75">
      <c r="B20" s="47"/>
      <c r="C20" s="48" t="s">
        <v>50</v>
      </c>
      <c r="D20" s="53">
        <v>2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8000</v>
      </c>
      <c r="C26" s="33"/>
      <c r="D26" s="34" t="s">
        <v>18</v>
      </c>
      <c r="E26" s="45">
        <f>IF(D20="","",IF(D20=1,((B31*B13)*100),IF(D20=2,((B31*C13)*100),((B31*D13)*100))))</f>
        <v>810.0000000000001</v>
      </c>
      <c r="F26" s="35"/>
      <c r="H26" s="44"/>
    </row>
    <row r="27" spans="1:6" ht="12.75">
      <c r="A27" s="32" t="s">
        <v>14</v>
      </c>
      <c r="B27" s="17">
        <v>0.05</v>
      </c>
      <c r="C27" s="33"/>
      <c r="D27" s="7" t="s">
        <v>19</v>
      </c>
      <c r="E27" s="46">
        <f>IF(D20="","",IF(D20=1,((B31*B16)*100),IF(D20=2,((B31*C16)*100),((B31*D16)*100))))</f>
        <v>1560.0000000000002</v>
      </c>
      <c r="F27" s="35"/>
    </row>
    <row r="28" spans="1:6" ht="12.75">
      <c r="A28" s="32" t="s">
        <v>21</v>
      </c>
      <c r="B28" s="17">
        <v>0.5</v>
      </c>
      <c r="C28" s="33"/>
      <c r="D28" s="9" t="s">
        <v>17</v>
      </c>
      <c r="E28" s="6">
        <f>IF(D20="","",E27-E26)</f>
        <v>750.0000000000001</v>
      </c>
      <c r="F28" s="35"/>
    </row>
    <row r="29" spans="1:11" ht="12.75">
      <c r="A29" s="32" t="s">
        <v>15</v>
      </c>
      <c r="B29" s="43">
        <f>B26*B27</f>
        <v>400</v>
      </c>
      <c r="C29" s="33"/>
      <c r="D29" s="9" t="s">
        <v>20</v>
      </c>
      <c r="E29" s="8">
        <f>IF(D20="","",E28/E26)</f>
        <v>0.9259259259259259</v>
      </c>
      <c r="F29" s="35"/>
      <c r="K29" s="4"/>
    </row>
    <row r="30" spans="1:6" ht="12.75">
      <c r="A30" s="36" t="s">
        <v>41</v>
      </c>
      <c r="B30" s="6">
        <f>IF(D20=1,(B13*B28),IF(D20=2,(C13*B28),(D13*B28)))</f>
        <v>1.35</v>
      </c>
      <c r="C30" s="33"/>
      <c r="F30" s="35"/>
    </row>
    <row r="31" spans="1:6" ht="13.5" thickBot="1">
      <c r="A31" s="37" t="s">
        <v>16</v>
      </c>
      <c r="B31" s="38">
        <f>IF(D20="","",ROUND(B29/(B30*100),0))</f>
        <v>3</v>
      </c>
      <c r="C31" s="39"/>
      <c r="D31" s="39"/>
      <c r="E31" s="40"/>
      <c r="F31" s="41"/>
    </row>
    <row r="32" ht="13.5" thickTop="1">
      <c r="B32"/>
    </row>
  </sheetData>
  <mergeCells count="13">
    <mergeCell ref="A1:I1"/>
    <mergeCell ref="F8:G8"/>
    <mergeCell ref="F9:G9"/>
    <mergeCell ref="F10:G10"/>
    <mergeCell ref="F7:G7"/>
    <mergeCell ref="F2:G2"/>
    <mergeCell ref="A25:F25"/>
    <mergeCell ref="F11:G11"/>
    <mergeCell ref="F3:G3"/>
    <mergeCell ref="F4:G4"/>
    <mergeCell ref="F5:G5"/>
    <mergeCell ref="F6:G6"/>
    <mergeCell ref="F12:G1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H31" sqref="H31"/>
    </sheetView>
  </sheetViews>
  <sheetFormatPr defaultColWidth="9.140625" defaultRowHeight="12.75"/>
  <cols>
    <col min="1" max="1" width="22.8515625" style="0" customWidth="1"/>
    <col min="2" max="2" width="11.140625" style="4" customWidth="1"/>
    <col min="3" max="3" width="10.57421875" style="4" customWidth="1"/>
    <col min="4" max="4" width="10.8515625" style="0" customWidth="1"/>
    <col min="5" max="5" width="12.421875" style="4" customWidth="1"/>
    <col min="6" max="6" width="9.8515625" style="0" customWidth="1"/>
    <col min="8" max="8" width="11.140625" style="4" customWidth="1"/>
    <col min="10" max="10" width="8.140625" style="0" customWidth="1"/>
    <col min="11" max="11" width="10.57421875" style="0" customWidth="1"/>
  </cols>
  <sheetData>
    <row r="1" spans="1:9" ht="24" thickBot="1">
      <c r="A1" s="54" t="s">
        <v>42</v>
      </c>
      <c r="B1" s="54"/>
      <c r="C1" s="54"/>
      <c r="D1" s="54"/>
      <c r="E1" s="54"/>
      <c r="F1" s="54"/>
      <c r="G1" s="54"/>
      <c r="H1" s="54"/>
      <c r="I1" s="54"/>
    </row>
    <row r="2" spans="6:8" ht="13.5" thickBot="1">
      <c r="F2" s="61" t="s">
        <v>30</v>
      </c>
      <c r="G2" s="62"/>
      <c r="H2" s="12" t="s">
        <v>31</v>
      </c>
    </row>
    <row r="3" spans="1:8" ht="12.75">
      <c r="A3" s="1" t="s">
        <v>0</v>
      </c>
      <c r="B3" s="13" t="s">
        <v>63</v>
      </c>
      <c r="F3" s="55" t="s">
        <v>23</v>
      </c>
      <c r="G3" s="56"/>
      <c r="H3" s="10" t="s">
        <v>26</v>
      </c>
    </row>
    <row r="4" spans="1:8" ht="12.75">
      <c r="A4" s="1" t="s">
        <v>2</v>
      </c>
      <c r="B4" s="18">
        <v>38734</v>
      </c>
      <c r="F4" s="57" t="s">
        <v>22</v>
      </c>
      <c r="G4" s="58"/>
      <c r="H4" s="5" t="s">
        <v>27</v>
      </c>
    </row>
    <row r="5" spans="1:8" ht="12.75">
      <c r="A5" s="1" t="s">
        <v>6</v>
      </c>
      <c r="B5" s="13" t="s">
        <v>54</v>
      </c>
      <c r="F5" s="57" t="s">
        <v>24</v>
      </c>
      <c r="G5" s="58"/>
      <c r="H5" s="5" t="s">
        <v>28</v>
      </c>
    </row>
    <row r="6" spans="1:8" ht="13.5" thickBot="1">
      <c r="A6" s="1" t="s">
        <v>5</v>
      </c>
      <c r="B6" s="18">
        <v>38730</v>
      </c>
      <c r="F6" s="57" t="s">
        <v>25</v>
      </c>
      <c r="G6" s="58"/>
      <c r="H6" s="5" t="s">
        <v>29</v>
      </c>
    </row>
    <row r="7" spans="1:8" ht="13.5" thickBot="1">
      <c r="A7" s="1" t="s">
        <v>7</v>
      </c>
      <c r="B7" s="14" t="s">
        <v>64</v>
      </c>
      <c r="F7" s="59" t="s">
        <v>38</v>
      </c>
      <c r="G7" s="60"/>
      <c r="H7" s="12" t="s">
        <v>37</v>
      </c>
    </row>
    <row r="8" spans="1:8" ht="12.75">
      <c r="A8" s="1" t="s">
        <v>1</v>
      </c>
      <c r="B8" s="15">
        <v>40.4</v>
      </c>
      <c r="F8" s="55" t="s">
        <v>32</v>
      </c>
      <c r="G8" s="56"/>
      <c r="H8" s="11">
        <v>0.2</v>
      </c>
    </row>
    <row r="9" spans="1:8" ht="12.75">
      <c r="A9" s="1" t="s">
        <v>3</v>
      </c>
      <c r="B9" s="16">
        <v>41.9</v>
      </c>
      <c r="F9" s="57" t="s">
        <v>33</v>
      </c>
      <c r="G9" s="58"/>
      <c r="H9" s="6">
        <v>0.4</v>
      </c>
    </row>
    <row r="10" spans="1:8" ht="12.75">
      <c r="A10" s="1" t="s">
        <v>4</v>
      </c>
      <c r="B10" s="16">
        <v>34.5</v>
      </c>
      <c r="F10" s="57" t="s">
        <v>34</v>
      </c>
      <c r="G10" s="58"/>
      <c r="H10" s="6">
        <v>0.5</v>
      </c>
    </row>
    <row r="11" spans="2:8" ht="13.5" thickBot="1">
      <c r="B11" s="47" t="s">
        <v>47</v>
      </c>
      <c r="C11" s="47" t="s">
        <v>48</v>
      </c>
      <c r="D11" s="47" t="s">
        <v>49</v>
      </c>
      <c r="E11"/>
      <c r="F11" s="57" t="s">
        <v>35</v>
      </c>
      <c r="G11" s="58"/>
      <c r="H11" s="6">
        <v>0.8</v>
      </c>
    </row>
    <row r="12" spans="1:8" ht="13.5" thickBot="1">
      <c r="A12" s="3" t="s">
        <v>43</v>
      </c>
      <c r="B12" s="20">
        <v>40</v>
      </c>
      <c r="C12" s="20">
        <v>45</v>
      </c>
      <c r="D12" s="20">
        <v>50</v>
      </c>
      <c r="F12" s="57" t="s">
        <v>36</v>
      </c>
      <c r="G12" s="58"/>
      <c r="H12" s="6">
        <v>1</v>
      </c>
    </row>
    <row r="13" spans="1:4" ht="12.75">
      <c r="A13" s="1" t="s">
        <v>8</v>
      </c>
      <c r="B13" s="19">
        <v>3.6</v>
      </c>
      <c r="C13" s="19">
        <v>6.6</v>
      </c>
      <c r="D13" s="19">
        <v>10.5</v>
      </c>
    </row>
    <row r="14" spans="1:4" ht="13.5" thickBot="1">
      <c r="A14" s="1" t="s">
        <v>9</v>
      </c>
      <c r="B14" s="23">
        <v>3.2</v>
      </c>
      <c r="C14" s="23">
        <v>6.3</v>
      </c>
      <c r="D14" s="23">
        <v>10.2</v>
      </c>
    </row>
    <row r="15" spans="1:5" ht="13.5" thickTop="1">
      <c r="A15" s="25" t="s">
        <v>51</v>
      </c>
      <c r="B15" s="28">
        <v>2.3</v>
      </c>
      <c r="C15" s="28">
        <v>5.5</v>
      </c>
      <c r="D15" s="29">
        <v>9.7</v>
      </c>
      <c r="E15" s="26" t="s">
        <v>44</v>
      </c>
    </row>
    <row r="16" spans="1:5" ht="13.5" thickBot="1">
      <c r="A16" s="27" t="s">
        <v>52</v>
      </c>
      <c r="B16" s="30">
        <v>5.9</v>
      </c>
      <c r="C16" s="30">
        <v>10.5</v>
      </c>
      <c r="D16" s="31">
        <v>15.5</v>
      </c>
      <c r="E16" s="24" t="s">
        <v>45</v>
      </c>
    </row>
    <row r="17" spans="1:4" ht="13.5" thickTop="1">
      <c r="A17" s="1" t="s">
        <v>10</v>
      </c>
      <c r="B17" s="11">
        <f>B13-B15</f>
        <v>1.3000000000000003</v>
      </c>
      <c r="C17" s="11">
        <f>C13-C15</f>
        <v>1.0999999999999996</v>
      </c>
      <c r="D17" s="11">
        <f>D13-D15</f>
        <v>0.8000000000000007</v>
      </c>
    </row>
    <row r="18" spans="1:4" ht="13.5" thickBot="1">
      <c r="A18" s="2" t="s">
        <v>11</v>
      </c>
      <c r="B18" s="21">
        <f>B16-B13</f>
        <v>2.3000000000000003</v>
      </c>
      <c r="C18" s="21">
        <f>C16-C13</f>
        <v>3.9000000000000004</v>
      </c>
      <c r="D18" s="21">
        <f>D16-D13</f>
        <v>5</v>
      </c>
    </row>
    <row r="19" spans="1:4" ht="13.5" thickBot="1">
      <c r="A19" s="3" t="s">
        <v>12</v>
      </c>
      <c r="B19" s="22">
        <f>IF(B12="","",(B18/B17))</f>
        <v>1.7692307692307692</v>
      </c>
      <c r="C19" s="22">
        <f>IF(C12="","",(C18/C17))</f>
        <v>3.5454545454545467</v>
      </c>
      <c r="D19" s="22">
        <f>IF(D12="","",(D18/D17))</f>
        <v>6.249999999999995</v>
      </c>
    </row>
    <row r="20" spans="2:4" ht="12.75">
      <c r="B20" s="47"/>
      <c r="C20" s="48" t="s">
        <v>50</v>
      </c>
      <c r="D20" s="53">
        <v>2</v>
      </c>
    </row>
    <row r="21" ht="13.5" thickBot="1">
      <c r="B21" s="47"/>
    </row>
    <row r="22" spans="1:4" ht="13.5" thickBot="1">
      <c r="A22" s="49" t="s">
        <v>39</v>
      </c>
      <c r="B22" s="50"/>
      <c r="C22" s="50"/>
      <c r="D22" s="50"/>
    </row>
    <row r="23" spans="1:4" ht="13.5" thickBot="1">
      <c r="A23" s="51" t="s">
        <v>40</v>
      </c>
      <c r="B23" s="52"/>
      <c r="C23" s="52"/>
      <c r="D23" s="52"/>
    </row>
    <row r="24" spans="2:8" ht="13.5" thickBot="1">
      <c r="B24"/>
      <c r="C24"/>
      <c r="E24"/>
      <c r="H24"/>
    </row>
    <row r="25" spans="1:6" ht="17.25" thickBot="1" thickTop="1">
      <c r="A25" s="63" t="s">
        <v>46</v>
      </c>
      <c r="B25" s="64"/>
      <c r="C25" s="64"/>
      <c r="D25" s="64"/>
      <c r="E25" s="64"/>
      <c r="F25" s="65"/>
    </row>
    <row r="26" spans="1:8" ht="13.5" thickBot="1">
      <c r="A26" s="32" t="s">
        <v>13</v>
      </c>
      <c r="B26" s="42">
        <v>8000</v>
      </c>
      <c r="C26" s="33"/>
      <c r="D26" s="34" t="s">
        <v>18</v>
      </c>
      <c r="E26" s="45">
        <f>IF(D20="","",IF(D20=1,((B31*B13)*100),IF(D20=2,((B31*C13)*100),((B31*D13)*100))))</f>
        <v>1320</v>
      </c>
      <c r="F26" s="35"/>
      <c r="H26" s="44"/>
    </row>
    <row r="27" spans="1:6" ht="12.75">
      <c r="A27" s="32" t="s">
        <v>14</v>
      </c>
      <c r="B27" s="17">
        <v>0.05</v>
      </c>
      <c r="C27" s="33"/>
      <c r="D27" s="7" t="s">
        <v>19</v>
      </c>
      <c r="E27" s="46">
        <f>IF(D20="","",IF(D20=1,((B31*B16)*100),IF(D20=2,((B31*C16)*100),((B31*D16)*100))))</f>
        <v>2100</v>
      </c>
      <c r="F27" s="35"/>
    </row>
    <row r="28" spans="1:6" ht="12.75">
      <c r="A28" s="32" t="s">
        <v>21</v>
      </c>
      <c r="B28" s="17">
        <v>0.25</v>
      </c>
      <c r="C28" s="33"/>
      <c r="D28" s="9" t="s">
        <v>17</v>
      </c>
      <c r="E28" s="6">
        <f>IF(D20="","",E27-E26)</f>
        <v>780</v>
      </c>
      <c r="F28" s="35"/>
    </row>
    <row r="29" spans="1:11" ht="12.75">
      <c r="A29" s="32" t="s">
        <v>15</v>
      </c>
      <c r="B29" s="43">
        <f>B26*B27</f>
        <v>400</v>
      </c>
      <c r="C29" s="33"/>
      <c r="D29" s="9" t="s">
        <v>20</v>
      </c>
      <c r="E29" s="8">
        <f>IF(D20="","",E28/E26)</f>
        <v>0.5909090909090909</v>
      </c>
      <c r="F29" s="35"/>
      <c r="K29" s="4"/>
    </row>
    <row r="30" spans="1:6" ht="12.75">
      <c r="A30" s="36" t="s">
        <v>41</v>
      </c>
      <c r="B30" s="6">
        <f>IF(D20=1,(B13*B28),IF(D20=2,(C13*B28),(D13*B28)))</f>
        <v>1.65</v>
      </c>
      <c r="C30" s="33"/>
      <c r="F30" s="35"/>
    </row>
    <row r="31" spans="1:6" ht="13.5" thickBot="1">
      <c r="A31" s="37" t="s">
        <v>16</v>
      </c>
      <c r="B31" s="38">
        <f>IF(D20="","",ROUND(B29/(B30*100),0))</f>
        <v>2</v>
      </c>
      <c r="C31" s="39"/>
      <c r="D31" s="39"/>
      <c r="E31" s="40"/>
      <c r="F31" s="41"/>
    </row>
    <row r="32" ht="13.5" thickTop="1">
      <c r="B32"/>
    </row>
  </sheetData>
  <mergeCells count="13">
    <mergeCell ref="A1:I1"/>
    <mergeCell ref="F8:G8"/>
    <mergeCell ref="F9:G9"/>
    <mergeCell ref="F10:G10"/>
    <mergeCell ref="F7:G7"/>
    <mergeCell ref="F2:G2"/>
    <mergeCell ref="A25:F25"/>
    <mergeCell ref="F11:G11"/>
    <mergeCell ref="F3:G3"/>
    <mergeCell ref="F4:G4"/>
    <mergeCell ref="F5:G5"/>
    <mergeCell ref="F6:G6"/>
    <mergeCell ref="F12:G12"/>
  </mergeCells>
  <printOptions/>
  <pageMargins left="0.75" right="0.75" top="1" bottom="1" header="0.5" footer="0.5"/>
  <pageSetup horizontalDpi="300" verticalDpi="300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Berte'</dc:creator>
  <cp:keywords/>
  <dc:description/>
  <cp:lastModifiedBy>la</cp:lastModifiedBy>
  <dcterms:created xsi:type="dcterms:W3CDTF">2005-12-14T06:27:17Z</dcterms:created>
  <dcterms:modified xsi:type="dcterms:W3CDTF">2006-01-31T15:24:56Z</dcterms:modified>
  <cp:category/>
  <cp:version/>
  <cp:contentType/>
  <cp:contentStatus/>
</cp:coreProperties>
</file>